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  \Desktop\"/>
    </mc:Choice>
  </mc:AlternateContent>
  <xr:revisionPtr revIDLastSave="0" documentId="13_ncr:1_{7C318E63-4529-4F1B-83D5-1131AA8B08FB}" xr6:coauthVersionLast="47" xr6:coauthVersionMax="47" xr10:uidLastSave="{00000000-0000-0000-0000-000000000000}"/>
  <workbookProtection workbookPassword="CC86" lockStructure="1"/>
  <bookViews>
    <workbookView xWindow="-120" yWindow="-120" windowWidth="29040" windowHeight="15840" firstSheet="1" activeTab="1" xr2:uid="{00000000-000D-0000-FFFF-FFFF00000000}"/>
  </bookViews>
  <sheets>
    <sheet name="Base Document" sheetId="6" state="hidden" r:id="rId1"/>
    <sheet name="CRRS-Motor" sheetId="7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9" i="7" l="1"/>
  <c r="I36" i="7" l="1"/>
  <c r="H36" i="7"/>
  <c r="I33" i="7"/>
  <c r="H33" i="7"/>
  <c r="I30" i="7" l="1"/>
  <c r="H30" i="7"/>
  <c r="I27" i="7"/>
  <c r="H27" i="7"/>
  <c r="H24" i="7"/>
  <c r="I21" i="7"/>
  <c r="H21" i="7"/>
  <c r="I18" i="7"/>
  <c r="H18" i="7"/>
  <c r="I15" i="7"/>
  <c r="H15" i="7"/>
  <c r="I12" i="7"/>
  <c r="B16" i="6" l="1"/>
  <c r="B15" i="6"/>
  <c r="B14" i="6"/>
  <c r="B13" i="6"/>
  <c r="H12" i="7" l="1"/>
  <c r="A10" i="7"/>
  <c r="D9" i="7"/>
  <c r="A1" i="7" l="1"/>
  <c r="I24" i="7" l="1"/>
  <c r="D6" i="7" s="1"/>
  <c r="E6" i="7" s="1"/>
  <c r="F6" i="7" l="1"/>
  <c r="F9" i="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 Rasheed</author>
  </authors>
  <commentList>
    <comment ref="A23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Tracker System:
</t>
        </r>
        <r>
          <rPr>
            <sz val="9"/>
            <color indexed="81"/>
            <rFont val="Tahoma"/>
            <family val="2"/>
          </rPr>
          <t xml:space="preserve">GPS tracker is an instrument and it receive signals from receiver who has the same installed with them. ... A GPS tracking system, for example, may be placed in a vehicle, on a cell phone, or on special GPS devices, which can either be a fixed or portable unit. GPS works by providing information on exact location.
</t>
        </r>
      </text>
    </comment>
    <comment ref="D32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Immobilizer </t>
        </r>
        <r>
          <rPr>
            <sz val="9"/>
            <color indexed="81"/>
            <rFont val="Tahoma"/>
            <family val="2"/>
          </rPr>
          <t>is a</t>
        </r>
        <r>
          <rPr>
            <b/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Tahoma"/>
            <charset val="1"/>
          </rPr>
          <t xml:space="preserve">Theft-Deterrent System 
It prevents the engine from starting without using vehicle's authorized key. This system uses a special digitally coded key or a Smart Key fob. This key contains a transponder chip. ... The ECU does NOT activate the fuel system and the ignition circuit if the code in the key &amp; that stored in the immobilizer does not match.
</t>
        </r>
      </text>
    </comment>
  </commentList>
</comments>
</file>

<file path=xl/sharedStrings.xml><?xml version="1.0" encoding="utf-8"?>
<sst xmlns="http://schemas.openxmlformats.org/spreadsheetml/2006/main" count="250" uniqueCount="160">
  <si>
    <t>Aggregate Score</t>
  </si>
  <si>
    <t>All Risk</t>
  </si>
  <si>
    <t>Only Total Loss</t>
  </si>
  <si>
    <t>Only Theft</t>
  </si>
  <si>
    <t>Gender</t>
  </si>
  <si>
    <t>CRESCENT STAR INSURANCE LIMITED</t>
  </si>
  <si>
    <t>Points</t>
  </si>
  <si>
    <t>Partial Loss</t>
  </si>
  <si>
    <t>Policy Type</t>
  </si>
  <si>
    <t>Male</t>
  </si>
  <si>
    <t>Rating Pricing Table</t>
  </si>
  <si>
    <t>White</t>
  </si>
  <si>
    <t>Black</t>
  </si>
  <si>
    <t>Others</t>
  </si>
  <si>
    <t>Honda Civic</t>
  </si>
  <si>
    <t>Proposed Pricing</t>
  </si>
  <si>
    <t>Vehicle Ownership</t>
  </si>
  <si>
    <t>Leased</t>
  </si>
  <si>
    <t>Owned</t>
  </si>
  <si>
    <t>Local</t>
  </si>
  <si>
    <t>Yes</t>
  </si>
  <si>
    <t>No</t>
  </si>
  <si>
    <t>Policy Holder</t>
  </si>
  <si>
    <t>Spouse</t>
  </si>
  <si>
    <t>Parent</t>
  </si>
  <si>
    <t>Siblings</t>
  </si>
  <si>
    <t>Home</t>
  </si>
  <si>
    <t>Work Place</t>
  </si>
  <si>
    <t>Street away from Home</t>
  </si>
  <si>
    <t>Road</t>
  </si>
  <si>
    <t>Garage</t>
  </si>
  <si>
    <t>Residential Parking</t>
  </si>
  <si>
    <t>Other</t>
  </si>
  <si>
    <t>Age of Driver</t>
  </si>
  <si>
    <t>Sindh</t>
  </si>
  <si>
    <t>Punjab</t>
  </si>
  <si>
    <t>Balochistan</t>
  </si>
  <si>
    <t>KPK</t>
  </si>
  <si>
    <t>Honda City</t>
  </si>
  <si>
    <t>Toyota Altis</t>
  </si>
  <si>
    <t>Suzuki Mehran</t>
  </si>
  <si>
    <t>Suzuki Bolan</t>
  </si>
  <si>
    <t>Suzuki Other Variants</t>
  </si>
  <si>
    <t>Cuore</t>
  </si>
  <si>
    <t>4 Wheel Drive Vehicles</t>
  </si>
  <si>
    <t>Luxery Vehicles</t>
  </si>
  <si>
    <t>All Other Variants</t>
  </si>
  <si>
    <t>Engine Size</t>
  </si>
  <si>
    <t>Color</t>
  </si>
  <si>
    <t>Manufactured / Assembled</t>
  </si>
  <si>
    <t>Alarm/Immobiliser</t>
  </si>
  <si>
    <t>Tracker</t>
  </si>
  <si>
    <t>Name on Registration Document</t>
  </si>
  <si>
    <t>Who's the Driver</t>
  </si>
  <si>
    <t>Ploicy Holder</t>
  </si>
  <si>
    <t>Children</t>
  </si>
  <si>
    <t xml:space="preserve">Female </t>
  </si>
  <si>
    <t>Holding Driving Licence Since</t>
  </si>
  <si>
    <t>Motor Claim in Last 5 Years</t>
  </si>
  <si>
    <t>Use of Vehicle For</t>
  </si>
  <si>
    <t xml:space="preserve">City </t>
  </si>
  <si>
    <t>Provice</t>
  </si>
  <si>
    <t>Vehicle kept during the Day</t>
  </si>
  <si>
    <t>Vehicle Kept Overnight</t>
  </si>
  <si>
    <t>Secure Public Vehicle Parking</t>
  </si>
  <si>
    <t>Open Public Vehicle Parking</t>
  </si>
  <si>
    <t xml:space="preserve">Make </t>
  </si>
  <si>
    <t>Model</t>
  </si>
  <si>
    <t>Chinese Make</t>
  </si>
  <si>
    <t>Worth of the Vehicle in PKR.</t>
  </si>
  <si>
    <t>Imported</t>
  </si>
  <si>
    <t xml:space="preserve">Sum Insured </t>
  </si>
  <si>
    <t>Assigned Score</t>
  </si>
  <si>
    <t>Net Premium</t>
  </si>
  <si>
    <t>With Deductible</t>
  </si>
  <si>
    <t>Current &amp; Previous Year</t>
  </si>
  <si>
    <t>Older than 2 - 5 Years</t>
  </si>
  <si>
    <t>Older than 6 - 9 Years</t>
  </si>
  <si>
    <t>Older than 10 Years &amp; Above</t>
  </si>
  <si>
    <t>Upto 1000</t>
  </si>
  <si>
    <t>1500 to 1800</t>
  </si>
  <si>
    <t>2000 &amp; Above</t>
  </si>
  <si>
    <t>Upto 1.50M</t>
  </si>
  <si>
    <t>&gt;1.50M to 5.00M</t>
  </si>
  <si>
    <t>&gt;5.00M</t>
  </si>
  <si>
    <t>Immobiliser</t>
  </si>
  <si>
    <t>1-3 Years</t>
  </si>
  <si>
    <t>Older</t>
  </si>
  <si>
    <t>Work</t>
  </si>
  <si>
    <t>Domestic Use Only</t>
  </si>
  <si>
    <t>Karachi/ Hyderabad</t>
  </si>
  <si>
    <t>Lahore/ Rawalpindi/ Islamabad</t>
  </si>
  <si>
    <t>Faisalabad/ Multan</t>
  </si>
  <si>
    <t>Peshawar/ Quetta</t>
  </si>
  <si>
    <t>Other (Sindh)</t>
  </si>
  <si>
    <t>Other (Punjab)</t>
  </si>
  <si>
    <t>Other (KPK)</t>
  </si>
  <si>
    <t>Other (Balochistan)</t>
  </si>
  <si>
    <t>Suzuki WagonR</t>
  </si>
  <si>
    <t>Suzuki Cultus</t>
  </si>
  <si>
    <t>Toyota XLI</t>
  </si>
  <si>
    <t>Toyota GLI</t>
  </si>
  <si>
    <t>Toyota Grande</t>
  </si>
  <si>
    <t>Toyota Fortuner</t>
  </si>
  <si>
    <t>Honda BRV</t>
  </si>
  <si>
    <t>Honda Other Variants</t>
  </si>
  <si>
    <t>Toyota Other Variants</t>
  </si>
  <si>
    <t>4-10 Years</t>
  </si>
  <si>
    <t>18-30 Years</t>
  </si>
  <si>
    <t>31-50 Years</t>
  </si>
  <si>
    <t>50-70 Years</t>
  </si>
  <si>
    <t>Deductible</t>
  </si>
  <si>
    <t>Yes (Opt. 1)</t>
  </si>
  <si>
    <t>Yes (Opt. 2)</t>
  </si>
  <si>
    <t>1001 to 1300</t>
  </si>
  <si>
    <t>GET BEST QUOTE AS LOW AS 1.00%</t>
  </si>
  <si>
    <t>Karachi - 74000</t>
  </si>
  <si>
    <t>2nd. Floor, Nadir House, I.I.Chundrigar Road</t>
  </si>
  <si>
    <r>
      <rPr>
        <b/>
        <sz val="12"/>
        <rFont val="Calibri"/>
        <family val="2"/>
        <scheme val="minor"/>
      </rPr>
      <t>Phone #</t>
    </r>
    <r>
      <rPr>
        <sz val="12"/>
        <rFont val="Calibri"/>
        <family val="2"/>
        <scheme val="minor"/>
      </rPr>
      <t xml:space="preserve"> + 92 21 3241 5471 - 2</t>
    </r>
  </si>
  <si>
    <t>Driver</t>
  </si>
  <si>
    <t>Owner Only</t>
  </si>
  <si>
    <t>A12</t>
  </si>
  <si>
    <t>D12</t>
  </si>
  <si>
    <t>A15</t>
  </si>
  <si>
    <t>D15</t>
  </si>
  <si>
    <t>A18</t>
  </si>
  <si>
    <t>D18</t>
  </si>
  <si>
    <t>A21</t>
  </si>
  <si>
    <t>D21</t>
  </si>
  <si>
    <t>A24</t>
  </si>
  <si>
    <t>D24</t>
  </si>
  <si>
    <t>A27</t>
  </si>
  <si>
    <t>D27</t>
  </si>
  <si>
    <t>A30</t>
  </si>
  <si>
    <t>D30</t>
  </si>
  <si>
    <t>A33</t>
  </si>
  <si>
    <t>D33</t>
  </si>
  <si>
    <t>A9</t>
  </si>
  <si>
    <t>A36</t>
  </si>
  <si>
    <t>D36</t>
  </si>
  <si>
    <t>Driver of Vehicle</t>
  </si>
  <si>
    <t>31-35</t>
  </si>
  <si>
    <t>36-40</t>
  </si>
  <si>
    <t>41-45</t>
  </si>
  <si>
    <t>46-50</t>
  </si>
  <si>
    <t>51-55</t>
  </si>
  <si>
    <t>56-60</t>
  </si>
  <si>
    <t>61-65</t>
  </si>
  <si>
    <t>66-70</t>
  </si>
  <si>
    <t>81-85</t>
  </si>
  <si>
    <t>86-90</t>
  </si>
  <si>
    <t>71-75</t>
  </si>
  <si>
    <t>76-80</t>
  </si>
  <si>
    <t>Any Driver</t>
  </si>
  <si>
    <t>91 &amp; Above</t>
  </si>
  <si>
    <t>**This Quotation is valid for Private Vehicles Only</t>
  </si>
  <si>
    <t>Owner / Family Member</t>
  </si>
  <si>
    <t xml:space="preserve">MAIREE GAREE MAIRA PLAN </t>
  </si>
  <si>
    <r>
      <rPr>
        <b/>
        <sz val="12"/>
        <rFont val="Calibri"/>
        <family val="2"/>
        <scheme val="minor"/>
      </rPr>
      <t>Email:</t>
    </r>
    <r>
      <rPr>
        <sz val="12"/>
        <rFont val="Calibri"/>
        <family val="2"/>
        <scheme val="minor"/>
      </rPr>
      <t xml:space="preserve"> </t>
    </r>
    <r>
      <rPr>
        <sz val="12"/>
        <color theme="4" tint="-0.249977111117893"/>
        <rFont val="Calibri"/>
        <family val="2"/>
        <scheme val="minor"/>
      </rPr>
      <t>info@cstarinsurance.com</t>
    </r>
  </si>
  <si>
    <r>
      <t xml:space="preserve">            </t>
    </r>
    <r>
      <rPr>
        <sz val="12"/>
        <color theme="4" tint="-0.249977111117893"/>
        <rFont val="Calibri"/>
        <family val="2"/>
        <scheme val="minor"/>
      </rPr>
      <t>ashraf.dhedhi@cstarinsurance.com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</si>
</sst>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PKR]\ #,##0"/>
    <numFmt numFmtId="165" formatCode="[$PKR]\ 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6" tint="-0.499984740745262"/>
      <name val="Algerian"/>
      <family val="5"/>
    </font>
    <font>
      <b/>
      <sz val="1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i/>
      <u/>
      <sz val="16"/>
      <color rgb="FFFFFF00"/>
      <name val="Arial Black"/>
      <family val="2"/>
    </font>
    <font>
      <b/>
      <sz val="12"/>
      <color rgb="FFC0000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10" fontId="3" fillId="0" borderId="0" xfId="0" applyNumberFormat="1" applyFont="1" applyAlignment="1" applyProtection="1">
      <alignment horizontal="center" vertical="top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3" fontId="2" fillId="0" borderId="0" xfId="0" applyNumberFormat="1" applyFont="1" applyAlignment="1" applyProtection="1">
      <alignment horizontal="left"/>
      <protection locked="0"/>
    </xf>
    <xf numFmtId="0" fontId="4" fillId="3" borderId="0" xfId="0" applyFont="1" applyFill="1" applyProtection="1"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12" borderId="2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2" fillId="12" borderId="1" xfId="0" applyFont="1" applyFill="1" applyBorder="1" applyAlignment="1" applyProtection="1">
      <alignment horizontal="center"/>
      <protection locked="0"/>
    </xf>
    <xf numFmtId="0" fontId="2" fillId="11" borderId="1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4" fillId="3" borderId="1" xfId="0" applyFont="1" applyFill="1" applyBorder="1" applyProtection="1">
      <protection locked="0"/>
    </xf>
    <xf numFmtId="0" fontId="2" fillId="13" borderId="1" xfId="0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9" fontId="2" fillId="0" borderId="0" xfId="0" applyNumberFormat="1" applyFont="1" applyAlignment="1" applyProtection="1">
      <alignment horizontal="left"/>
      <protection locked="0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2" fillId="10" borderId="1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9" fillId="5" borderId="1" xfId="0" applyFont="1" applyFill="1" applyBorder="1" applyAlignment="1">
      <alignment horizontal="center"/>
    </xf>
    <xf numFmtId="0" fontId="5" fillId="10" borderId="1" xfId="0" applyFont="1" applyFill="1" applyBorder="1"/>
    <xf numFmtId="164" fontId="8" fillId="11" borderId="1" xfId="0" applyNumberFormat="1" applyFont="1" applyFill="1" applyBorder="1" applyAlignment="1" applyProtection="1">
      <alignment horizontal="left"/>
      <protection locked="0"/>
    </xf>
    <xf numFmtId="0" fontId="9" fillId="8" borderId="1" xfId="0" applyFont="1" applyFill="1" applyBorder="1" applyAlignment="1">
      <alignment horizontal="right"/>
    </xf>
    <xf numFmtId="0" fontId="10" fillId="0" borderId="0" xfId="0" applyFont="1" applyAlignment="1">
      <alignment horizontal="center"/>
    </xf>
    <xf numFmtId="0" fontId="5" fillId="3" borderId="0" xfId="0" applyFont="1" applyFill="1"/>
    <xf numFmtId="0" fontId="10" fillId="0" borderId="0" xfId="0" applyFont="1"/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9" fillId="14" borderId="1" xfId="0" applyFont="1" applyFill="1" applyBorder="1" applyAlignment="1">
      <alignment horizontal="center"/>
    </xf>
    <xf numFmtId="10" fontId="8" fillId="4" borderId="1" xfId="0" applyNumberFormat="1" applyFont="1" applyFill="1" applyBorder="1" applyAlignment="1">
      <alignment horizontal="center"/>
    </xf>
    <xf numFmtId="3" fontId="9" fillId="14" borderId="1" xfId="1" applyNumberFormat="1" applyFont="1" applyFill="1" applyBorder="1" applyAlignment="1" applyProtection="1">
      <alignment horizontal="center"/>
    </xf>
    <xf numFmtId="10" fontId="8" fillId="0" borderId="0" xfId="0" applyNumberFormat="1" applyFont="1" applyAlignment="1">
      <alignment horizontal="center"/>
    </xf>
    <xf numFmtId="3" fontId="9" fillId="0" borderId="0" xfId="1" applyNumberFormat="1" applyFont="1" applyFill="1" applyBorder="1" applyAlignment="1" applyProtection="1">
      <alignment horizontal="center"/>
    </xf>
    <xf numFmtId="10" fontId="6" fillId="4" borderId="1" xfId="0" applyNumberFormat="1" applyFont="1" applyFill="1" applyBorder="1" applyAlignment="1">
      <alignment horizontal="center"/>
    </xf>
    <xf numFmtId="10" fontId="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0" xfId="0" applyFont="1"/>
    <xf numFmtId="0" fontId="12" fillId="0" borderId="0" xfId="0" applyFont="1"/>
    <xf numFmtId="0" fontId="2" fillId="0" borderId="1" xfId="0" applyFont="1" applyBorder="1" applyAlignment="1">
      <alignment horizontal="left"/>
    </xf>
    <xf numFmtId="0" fontId="2" fillId="11" borderId="1" xfId="0" applyFont="1" applyFill="1" applyBorder="1" applyAlignment="1">
      <alignment horizontal="center"/>
    </xf>
    <xf numFmtId="0" fontId="2" fillId="15" borderId="1" xfId="0" applyFont="1" applyFill="1" applyBorder="1" applyAlignment="1" applyProtection="1">
      <alignment horizontal="center"/>
      <protection locked="0"/>
    </xf>
    <xf numFmtId="0" fontId="8" fillId="4" borderId="1" xfId="0" applyFont="1" applyFill="1" applyBorder="1" applyAlignment="1">
      <alignment horizontal="center" vertical="top"/>
    </xf>
    <xf numFmtId="10" fontId="8" fillId="4" borderId="1" xfId="0" applyNumberFormat="1" applyFont="1" applyFill="1" applyBorder="1" applyAlignment="1">
      <alignment horizontal="center" vertical="top"/>
    </xf>
    <xf numFmtId="165" fontId="9" fillId="9" borderId="1" xfId="0" applyNumberFormat="1" applyFont="1" applyFill="1" applyBorder="1"/>
    <xf numFmtId="0" fontId="18" fillId="7" borderId="1" xfId="0" applyFont="1" applyFill="1" applyBorder="1" applyProtection="1">
      <protection locked="0"/>
    </xf>
    <xf numFmtId="0" fontId="20" fillId="0" borderId="0" xfId="0" applyFont="1"/>
    <xf numFmtId="0" fontId="4" fillId="3" borderId="2" xfId="0" applyFont="1" applyFill="1" applyBorder="1" applyAlignment="1" applyProtection="1">
      <alignment horizontal="left"/>
      <protection locked="0"/>
    </xf>
    <xf numFmtId="0" fontId="4" fillId="3" borderId="3" xfId="0" applyFont="1" applyFill="1" applyBorder="1" applyAlignment="1" applyProtection="1">
      <alignment horizontal="left"/>
      <protection locked="0"/>
    </xf>
    <xf numFmtId="0" fontId="6" fillId="7" borderId="2" xfId="0" applyFont="1" applyFill="1" applyBorder="1" applyAlignment="1" applyProtection="1">
      <alignment horizontal="left"/>
      <protection locked="0"/>
    </xf>
    <xf numFmtId="0" fontId="6" fillId="7" borderId="3" xfId="0" applyFont="1" applyFill="1" applyBorder="1" applyAlignment="1" applyProtection="1">
      <alignment horizontal="left"/>
      <protection locked="0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12" fillId="0" borderId="0" xfId="0" applyFont="1" applyAlignment="1" applyProtection="1">
      <alignment horizontal="left" vertical="top"/>
      <protection locked="0"/>
    </xf>
    <xf numFmtId="0" fontId="17" fillId="6" borderId="1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14" fontId="8" fillId="0" borderId="0" xfId="0" applyNumberFormat="1" applyFont="1" applyAlignment="1">
      <alignment horizontal="left" vertical="top"/>
    </xf>
    <xf numFmtId="14" fontId="5" fillId="3" borderId="2" xfId="0" applyNumberFormat="1" applyFont="1" applyFill="1" applyBorder="1" applyAlignment="1">
      <alignment horizontal="left" vertical="top"/>
    </xf>
    <xf numFmtId="14" fontId="5" fillId="3" borderId="3" xfId="0" applyNumberFormat="1" applyFont="1" applyFill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5" fillId="3" borderId="4" xfId="0" applyFont="1" applyFill="1" applyBorder="1" applyAlignment="1">
      <alignment horizontal="left"/>
    </xf>
    <xf numFmtId="0" fontId="5" fillId="3" borderId="5" xfId="0" applyFont="1" applyFill="1" applyBorder="1" applyAlignment="1">
      <alignment horizontal="left"/>
    </xf>
    <xf numFmtId="0" fontId="5" fillId="3" borderId="2" xfId="0" applyFont="1" applyFill="1" applyBorder="1" applyAlignment="1">
      <alignment horizontal="left"/>
    </xf>
    <xf numFmtId="0" fontId="5" fillId="3" borderId="3" xfId="0" applyFont="1" applyFill="1" applyBorder="1" applyAlignment="1">
      <alignment horizontal="left"/>
    </xf>
    <xf numFmtId="164" fontId="8" fillId="7" borderId="2" xfId="0" applyNumberFormat="1" applyFont="1" applyFill="1" applyBorder="1" applyAlignment="1" applyProtection="1">
      <alignment horizontal="left"/>
      <protection locked="0"/>
    </xf>
    <xf numFmtId="164" fontId="8" fillId="7" borderId="3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0</xdr:row>
      <xdr:rowOff>0</xdr:rowOff>
    </xdr:from>
    <xdr:to>
      <xdr:col>4</xdr:col>
      <xdr:colOff>9525</xdr:colOff>
      <xdr:row>3</xdr:row>
      <xdr:rowOff>104775</xdr:rowOff>
    </xdr:to>
    <xdr:pic>
      <xdr:nvPicPr>
        <xdr:cNvPr id="2" name="Picture 1" descr="Description: Description: Description: Description: Description: Description: Description: Description: Description: Description: Description: Description: Description: Description: Description: transparent 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1925" y="0"/>
          <a:ext cx="3124200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66675</xdr:colOff>
      <xdr:row>0</xdr:row>
      <xdr:rowOff>9526</xdr:rowOff>
    </xdr:from>
    <xdr:to>
      <xdr:col>5</xdr:col>
      <xdr:colOff>1266826</xdr:colOff>
      <xdr:row>4</xdr:row>
      <xdr:rowOff>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3275" y="9526"/>
          <a:ext cx="2143126" cy="809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  <pageSetUpPr fitToPage="1"/>
  </sheetPr>
  <dimension ref="A1:F108"/>
  <sheetViews>
    <sheetView topLeftCell="A61" zoomScale="70" zoomScaleNormal="70" workbookViewId="0">
      <selection activeCell="A88" sqref="A88"/>
    </sheetView>
  </sheetViews>
  <sheetFormatPr defaultRowHeight="15.75" x14ac:dyDescent="0.25"/>
  <cols>
    <col min="1" max="1" width="45.28515625" style="4" customWidth="1"/>
    <col min="2" max="2" width="8.85546875" style="4" customWidth="1"/>
    <col min="3" max="3" width="6.85546875" style="4" customWidth="1"/>
    <col min="4" max="4" width="32.42578125" style="4" bestFit="1" customWidth="1"/>
    <col min="5" max="5" width="12.28515625" style="4" customWidth="1"/>
    <col min="6" max="6" width="21.5703125" style="4" bestFit="1" customWidth="1"/>
    <col min="7" max="7" width="21.140625" style="4" bestFit="1" customWidth="1"/>
    <col min="8" max="9" width="9.140625" style="4"/>
    <col min="10" max="10" width="11.140625" style="4" customWidth="1"/>
    <col min="11" max="11" width="13.5703125" style="4" customWidth="1"/>
    <col min="12" max="16384" width="9.140625" style="4"/>
  </cols>
  <sheetData>
    <row r="1" spans="1:6" x14ac:dyDescent="0.25">
      <c r="E1" s="5"/>
    </row>
    <row r="2" spans="1:6" x14ac:dyDescent="0.25">
      <c r="E2" s="1"/>
    </row>
    <row r="4" spans="1:6" x14ac:dyDescent="0.25">
      <c r="D4" s="6"/>
      <c r="E4" s="6"/>
    </row>
    <row r="5" spans="1:6" x14ac:dyDescent="0.25">
      <c r="A5" s="1"/>
      <c r="D5" s="1"/>
      <c r="E5" s="1"/>
    </row>
    <row r="6" spans="1:6" x14ac:dyDescent="0.25">
      <c r="D6" s="6"/>
      <c r="F6" s="6"/>
    </row>
    <row r="7" spans="1:6" x14ac:dyDescent="0.25">
      <c r="A7" s="1"/>
      <c r="D7" s="2"/>
      <c r="F7" s="3"/>
    </row>
    <row r="9" spans="1:6" x14ac:dyDescent="0.25">
      <c r="A9" s="7"/>
    </row>
    <row r="10" spans="1:6" x14ac:dyDescent="0.25">
      <c r="A10" s="8"/>
    </row>
    <row r="12" spans="1:6" x14ac:dyDescent="0.25">
      <c r="A12" s="9" t="s">
        <v>8</v>
      </c>
      <c r="B12" s="10" t="s">
        <v>6</v>
      </c>
      <c r="D12" s="9" t="s">
        <v>66</v>
      </c>
      <c r="E12" s="10" t="s">
        <v>6</v>
      </c>
    </row>
    <row r="13" spans="1:6" x14ac:dyDescent="0.25">
      <c r="A13" s="11" t="s">
        <v>1</v>
      </c>
      <c r="B13" s="20">
        <f>IF('CRRS-Motor'!B9="No",C13,IF('CRRS-Motor'!B9="Yes (Opt. 1)",C13+4,IF('CRRS-Motor'!B9="Yes (Opt. 2)",C13+8)))</f>
        <v>2</v>
      </c>
      <c r="C13" s="13">
        <v>2</v>
      </c>
      <c r="D13" s="14" t="s">
        <v>40</v>
      </c>
      <c r="E13" s="15">
        <v>1</v>
      </c>
    </row>
    <row r="14" spans="1:6" x14ac:dyDescent="0.25">
      <c r="A14" s="11" t="s">
        <v>7</v>
      </c>
      <c r="B14" s="20">
        <f>IF('CRRS-Motor'!B9="No",C14,IF('CRRS-Motor'!B9="Yes (Opt. 1)",C14+4,IF('CRRS-Motor'!B9="Yes (Opt. 2)",C14+8)))</f>
        <v>8</v>
      </c>
      <c r="C14" s="17">
        <v>8</v>
      </c>
      <c r="D14" s="14" t="s">
        <v>41</v>
      </c>
      <c r="E14" s="12">
        <v>1</v>
      </c>
    </row>
    <row r="15" spans="1:6" x14ac:dyDescent="0.25">
      <c r="A15" s="11" t="s">
        <v>3</v>
      </c>
      <c r="B15" s="20">
        <f>IF('CRRS-Motor'!B9="No",C15,IF('CRRS-Motor'!B9="Yes (Opt. 1)",C15+4,IF('CRRS-Motor'!B9="Yes (Opt. 2)",C15+8)))</f>
        <v>4</v>
      </c>
      <c r="C15" s="17">
        <v>4</v>
      </c>
      <c r="D15" s="14" t="s">
        <v>98</v>
      </c>
      <c r="E15" s="12">
        <v>4</v>
      </c>
    </row>
    <row r="16" spans="1:6" x14ac:dyDescent="0.25">
      <c r="A16" s="11" t="s">
        <v>2</v>
      </c>
      <c r="B16" s="20">
        <f>IF('CRRS-Motor'!B9="No",C16,IF('CRRS-Motor'!B9="Yes (Opt. 1)",C16+4,IF('CRRS-Motor'!B9="Yes (Opt. 2)",C16+8)))</f>
        <v>6</v>
      </c>
      <c r="C16" s="17">
        <v>6</v>
      </c>
      <c r="D16" s="14" t="s">
        <v>99</v>
      </c>
      <c r="E16" s="12">
        <v>3</v>
      </c>
    </row>
    <row r="17" spans="1:5" x14ac:dyDescent="0.25">
      <c r="A17" s="60" t="s">
        <v>74</v>
      </c>
      <c r="B17" s="61"/>
      <c r="D17" s="14" t="s">
        <v>42</v>
      </c>
      <c r="E17" s="12">
        <v>4</v>
      </c>
    </row>
    <row r="18" spans="1:5" x14ac:dyDescent="0.25">
      <c r="A18" s="11" t="s">
        <v>21</v>
      </c>
      <c r="B18" s="6"/>
      <c r="D18" s="14" t="s">
        <v>43</v>
      </c>
      <c r="E18" s="12">
        <v>3</v>
      </c>
    </row>
    <row r="19" spans="1:5" x14ac:dyDescent="0.25">
      <c r="A19" s="11" t="s">
        <v>112</v>
      </c>
      <c r="D19" s="14" t="s">
        <v>100</v>
      </c>
      <c r="E19" s="12">
        <v>1</v>
      </c>
    </row>
    <row r="20" spans="1:5" x14ac:dyDescent="0.25">
      <c r="A20" s="11" t="s">
        <v>113</v>
      </c>
      <c r="D20" s="14" t="s">
        <v>101</v>
      </c>
      <c r="E20" s="12">
        <v>2</v>
      </c>
    </row>
    <row r="21" spans="1:5" x14ac:dyDescent="0.25">
      <c r="A21" s="21"/>
      <c r="D21" s="14" t="s">
        <v>39</v>
      </c>
      <c r="E21" s="12">
        <v>4</v>
      </c>
    </row>
    <row r="22" spans="1:5" x14ac:dyDescent="0.25">
      <c r="A22" s="21"/>
      <c r="D22" s="14" t="s">
        <v>102</v>
      </c>
      <c r="E22" s="16">
        <v>5</v>
      </c>
    </row>
    <row r="23" spans="1:5" x14ac:dyDescent="0.25">
      <c r="D23" s="14" t="s">
        <v>103</v>
      </c>
      <c r="E23" s="12">
        <v>3</v>
      </c>
    </row>
    <row r="24" spans="1:5" x14ac:dyDescent="0.25">
      <c r="D24" s="14" t="s">
        <v>106</v>
      </c>
      <c r="E24" s="12">
        <v>4</v>
      </c>
    </row>
    <row r="25" spans="1:5" x14ac:dyDescent="0.25">
      <c r="D25" s="14" t="s">
        <v>14</v>
      </c>
      <c r="E25" s="12">
        <v>4</v>
      </c>
    </row>
    <row r="26" spans="1:5" x14ac:dyDescent="0.25">
      <c r="D26" s="14" t="s">
        <v>38</v>
      </c>
      <c r="E26" s="12">
        <v>3</v>
      </c>
    </row>
    <row r="27" spans="1:5" x14ac:dyDescent="0.25">
      <c r="D27" s="14" t="s">
        <v>104</v>
      </c>
      <c r="E27" s="12">
        <v>5</v>
      </c>
    </row>
    <row r="28" spans="1:5" x14ac:dyDescent="0.25">
      <c r="D28" s="14" t="s">
        <v>105</v>
      </c>
      <c r="E28" s="12">
        <v>3</v>
      </c>
    </row>
    <row r="29" spans="1:5" x14ac:dyDescent="0.25">
      <c r="D29" s="14" t="s">
        <v>68</v>
      </c>
      <c r="E29" s="12">
        <v>5</v>
      </c>
    </row>
    <row r="30" spans="1:5" x14ac:dyDescent="0.25">
      <c r="D30" s="14" t="s">
        <v>44</v>
      </c>
      <c r="E30" s="12">
        <v>5</v>
      </c>
    </row>
    <row r="31" spans="1:5" x14ac:dyDescent="0.25">
      <c r="D31" s="14" t="s">
        <v>45</v>
      </c>
      <c r="E31" s="12">
        <v>3</v>
      </c>
    </row>
    <row r="32" spans="1:5" x14ac:dyDescent="0.25">
      <c r="D32" s="14" t="s">
        <v>46</v>
      </c>
      <c r="E32" s="12">
        <v>3</v>
      </c>
    </row>
    <row r="34" spans="1:5" x14ac:dyDescent="0.25">
      <c r="A34" s="9" t="s">
        <v>67</v>
      </c>
      <c r="B34" s="10" t="s">
        <v>6</v>
      </c>
      <c r="D34" s="9" t="s">
        <v>47</v>
      </c>
      <c r="E34" s="10" t="s">
        <v>6</v>
      </c>
    </row>
    <row r="35" spans="1:5" x14ac:dyDescent="0.25">
      <c r="A35" s="14" t="s">
        <v>75</v>
      </c>
      <c r="B35" s="15">
        <v>1</v>
      </c>
      <c r="D35" s="14" t="s">
        <v>79</v>
      </c>
      <c r="E35" s="15">
        <v>1</v>
      </c>
    </row>
    <row r="36" spans="1:5" x14ac:dyDescent="0.25">
      <c r="A36" s="14" t="s">
        <v>76</v>
      </c>
      <c r="B36" s="12">
        <v>2</v>
      </c>
      <c r="D36" s="14" t="s">
        <v>114</v>
      </c>
      <c r="E36" s="12">
        <v>2</v>
      </c>
    </row>
    <row r="37" spans="1:5" x14ac:dyDescent="0.25">
      <c r="A37" s="14" t="s">
        <v>77</v>
      </c>
      <c r="B37" s="12">
        <v>3</v>
      </c>
      <c r="D37" s="14" t="s">
        <v>80</v>
      </c>
      <c r="E37" s="12">
        <v>3</v>
      </c>
    </row>
    <row r="38" spans="1:5" x14ac:dyDescent="0.25">
      <c r="A38" s="14" t="s">
        <v>78</v>
      </c>
      <c r="B38" s="16">
        <v>5</v>
      </c>
      <c r="D38" s="14" t="s">
        <v>81</v>
      </c>
      <c r="E38" s="16">
        <v>4</v>
      </c>
    </row>
    <row r="39" spans="1:5" x14ac:dyDescent="0.25">
      <c r="A39" s="14"/>
      <c r="B39" s="12"/>
      <c r="D39" s="14"/>
      <c r="E39" s="12"/>
    </row>
    <row r="40" spans="1:5" x14ac:dyDescent="0.25">
      <c r="A40" s="14"/>
      <c r="B40" s="12"/>
      <c r="D40" s="14"/>
      <c r="E40" s="12"/>
    </row>
    <row r="41" spans="1:5" x14ac:dyDescent="0.25">
      <c r="A41" s="14"/>
      <c r="B41" s="12"/>
      <c r="D41" s="14"/>
      <c r="E41" s="12"/>
    </row>
    <row r="42" spans="1:5" x14ac:dyDescent="0.25">
      <c r="A42" s="14"/>
      <c r="B42" s="12"/>
      <c r="D42" s="14"/>
      <c r="E42" s="12"/>
    </row>
    <row r="43" spans="1:5" x14ac:dyDescent="0.25">
      <c r="A43" s="14"/>
      <c r="B43" s="12"/>
      <c r="D43" s="14"/>
      <c r="E43" s="12"/>
    </row>
    <row r="44" spans="1:5" x14ac:dyDescent="0.25">
      <c r="A44" s="5"/>
      <c r="B44" s="6"/>
      <c r="D44" s="14"/>
      <c r="E44" s="12"/>
    </row>
    <row r="45" spans="1:5" x14ac:dyDescent="0.25">
      <c r="A45" s="5"/>
    </row>
    <row r="46" spans="1:5" x14ac:dyDescent="0.25">
      <c r="A46" s="9" t="s">
        <v>48</v>
      </c>
      <c r="B46" s="10" t="s">
        <v>6</v>
      </c>
      <c r="D46" s="9" t="s">
        <v>49</v>
      </c>
      <c r="E46" s="10" t="s">
        <v>6</v>
      </c>
    </row>
    <row r="47" spans="1:5" x14ac:dyDescent="0.25">
      <c r="A47" s="11" t="s">
        <v>11</v>
      </c>
      <c r="B47" s="15">
        <v>1</v>
      </c>
      <c r="D47" s="11" t="s">
        <v>19</v>
      </c>
      <c r="E47" s="15">
        <v>1</v>
      </c>
    </row>
    <row r="48" spans="1:5" x14ac:dyDescent="0.25">
      <c r="A48" s="11" t="s">
        <v>12</v>
      </c>
      <c r="B48" s="12">
        <v>2</v>
      </c>
      <c r="D48" s="11" t="s">
        <v>70</v>
      </c>
      <c r="E48" s="16">
        <v>3</v>
      </c>
    </row>
    <row r="49" spans="1:5" x14ac:dyDescent="0.25">
      <c r="A49" s="11" t="s">
        <v>13</v>
      </c>
      <c r="B49" s="16">
        <v>3</v>
      </c>
      <c r="E49" s="6"/>
    </row>
    <row r="50" spans="1:5" x14ac:dyDescent="0.25">
      <c r="A50" s="11"/>
      <c r="B50" s="12"/>
      <c r="E50" s="6"/>
    </row>
    <row r="51" spans="1:5" x14ac:dyDescent="0.25">
      <c r="A51" s="11"/>
      <c r="B51" s="12"/>
      <c r="E51" s="6"/>
    </row>
    <row r="52" spans="1:5" x14ac:dyDescent="0.25">
      <c r="E52" s="6"/>
    </row>
    <row r="53" spans="1:5" x14ac:dyDescent="0.25">
      <c r="A53" s="9" t="s">
        <v>16</v>
      </c>
      <c r="B53" s="10" t="s">
        <v>6</v>
      </c>
      <c r="D53" s="9" t="s">
        <v>50</v>
      </c>
      <c r="E53" s="10" t="s">
        <v>6</v>
      </c>
    </row>
    <row r="54" spans="1:5" x14ac:dyDescent="0.25">
      <c r="A54" s="11" t="s">
        <v>18</v>
      </c>
      <c r="B54" s="16">
        <v>3</v>
      </c>
      <c r="D54" s="11" t="s">
        <v>20</v>
      </c>
      <c r="E54" s="16">
        <v>4</v>
      </c>
    </row>
    <row r="55" spans="1:5" x14ac:dyDescent="0.25">
      <c r="A55" s="11" t="s">
        <v>17</v>
      </c>
      <c r="B55" s="15">
        <v>2</v>
      </c>
      <c r="D55" s="11" t="s">
        <v>21</v>
      </c>
      <c r="E55" s="15">
        <v>2</v>
      </c>
    </row>
    <row r="57" spans="1:5" x14ac:dyDescent="0.25">
      <c r="A57" s="18" t="s">
        <v>51</v>
      </c>
      <c r="B57" s="10" t="s">
        <v>6</v>
      </c>
      <c r="D57" s="18" t="s">
        <v>69</v>
      </c>
      <c r="E57" s="10" t="s">
        <v>6</v>
      </c>
    </row>
    <row r="58" spans="1:5" x14ac:dyDescent="0.25">
      <c r="A58" s="11" t="s">
        <v>20</v>
      </c>
      <c r="B58" s="16">
        <v>8</v>
      </c>
      <c r="D58" s="14" t="s">
        <v>82</v>
      </c>
      <c r="E58" s="16">
        <v>5</v>
      </c>
    </row>
    <row r="59" spans="1:5" x14ac:dyDescent="0.25">
      <c r="A59" s="11" t="s">
        <v>21</v>
      </c>
      <c r="B59" s="15">
        <v>2</v>
      </c>
      <c r="D59" s="14" t="s">
        <v>83</v>
      </c>
      <c r="E59" s="12">
        <v>4</v>
      </c>
    </row>
    <row r="60" spans="1:5" x14ac:dyDescent="0.25">
      <c r="B60" s="6"/>
      <c r="D60" s="14" t="s">
        <v>84</v>
      </c>
      <c r="E60" s="15">
        <v>2</v>
      </c>
    </row>
    <row r="61" spans="1:5" x14ac:dyDescent="0.25">
      <c r="B61" s="6"/>
      <c r="D61" s="14"/>
      <c r="E61" s="12"/>
    </row>
    <row r="62" spans="1:5" x14ac:dyDescent="0.25">
      <c r="B62" s="6"/>
      <c r="D62" s="14"/>
      <c r="E62" s="12"/>
    </row>
    <row r="63" spans="1:5" x14ac:dyDescent="0.25">
      <c r="B63" s="6"/>
      <c r="D63" s="14"/>
      <c r="E63" s="12"/>
    </row>
    <row r="65" spans="1:5" x14ac:dyDescent="0.25">
      <c r="A65" s="22" t="s">
        <v>52</v>
      </c>
      <c r="B65" s="23" t="s">
        <v>6</v>
      </c>
      <c r="D65" s="22" t="s">
        <v>53</v>
      </c>
      <c r="E65" s="23" t="s">
        <v>6</v>
      </c>
    </row>
    <row r="66" spans="1:5" x14ac:dyDescent="0.25">
      <c r="A66" s="24" t="s">
        <v>22</v>
      </c>
      <c r="B66" s="25"/>
      <c r="D66" s="24" t="s">
        <v>54</v>
      </c>
      <c r="E66" s="25"/>
    </row>
    <row r="67" spans="1:5" x14ac:dyDescent="0.25">
      <c r="A67" s="24" t="s">
        <v>23</v>
      </c>
      <c r="B67" s="25"/>
      <c r="D67" s="24" t="s">
        <v>23</v>
      </c>
      <c r="E67" s="25"/>
    </row>
    <row r="68" spans="1:5" x14ac:dyDescent="0.25">
      <c r="A68" s="24" t="s">
        <v>55</v>
      </c>
      <c r="B68" s="25"/>
      <c r="D68" s="24" t="s">
        <v>55</v>
      </c>
      <c r="E68" s="25"/>
    </row>
    <row r="69" spans="1:5" x14ac:dyDescent="0.25">
      <c r="A69" s="24" t="s">
        <v>24</v>
      </c>
      <c r="B69" s="25"/>
      <c r="D69" s="24" t="s">
        <v>24</v>
      </c>
      <c r="E69" s="25"/>
    </row>
    <row r="70" spans="1:5" x14ac:dyDescent="0.25">
      <c r="A70" s="24" t="s">
        <v>25</v>
      </c>
      <c r="B70" s="25"/>
      <c r="D70" s="24" t="s">
        <v>25</v>
      </c>
      <c r="E70" s="25"/>
    </row>
    <row r="71" spans="1:5" x14ac:dyDescent="0.25">
      <c r="A71" s="24" t="s">
        <v>32</v>
      </c>
      <c r="B71" s="25"/>
      <c r="D71" s="24" t="s">
        <v>32</v>
      </c>
      <c r="E71" s="25"/>
    </row>
    <row r="73" spans="1:5" x14ac:dyDescent="0.25">
      <c r="A73" s="18" t="s">
        <v>33</v>
      </c>
      <c r="B73" s="10" t="s">
        <v>6</v>
      </c>
      <c r="D73" s="18" t="s">
        <v>4</v>
      </c>
      <c r="E73" s="10" t="s">
        <v>6</v>
      </c>
    </row>
    <row r="74" spans="1:5" x14ac:dyDescent="0.25">
      <c r="A74" s="11" t="s">
        <v>108</v>
      </c>
      <c r="B74" s="15">
        <v>1</v>
      </c>
      <c r="D74" s="11" t="s">
        <v>9</v>
      </c>
      <c r="E74" s="16">
        <v>4</v>
      </c>
    </row>
    <row r="75" spans="1:5" x14ac:dyDescent="0.25">
      <c r="A75" s="11" t="s">
        <v>109</v>
      </c>
      <c r="B75" s="12">
        <v>3</v>
      </c>
      <c r="D75" s="11" t="s">
        <v>56</v>
      </c>
      <c r="E75" s="15">
        <v>2</v>
      </c>
    </row>
    <row r="76" spans="1:5" x14ac:dyDescent="0.25">
      <c r="A76" s="11" t="s">
        <v>110</v>
      </c>
      <c r="B76" s="16">
        <v>4</v>
      </c>
      <c r="D76" s="11"/>
      <c r="E76" s="12"/>
    </row>
    <row r="77" spans="1:5" x14ac:dyDescent="0.25">
      <c r="A77" s="11"/>
      <c r="B77" s="12"/>
    </row>
    <row r="78" spans="1:5" x14ac:dyDescent="0.25">
      <c r="A78" s="11"/>
      <c r="B78" s="12"/>
    </row>
    <row r="80" spans="1:5" x14ac:dyDescent="0.25">
      <c r="A80" s="18" t="s">
        <v>57</v>
      </c>
      <c r="B80" s="10" t="s">
        <v>6</v>
      </c>
      <c r="D80" s="18" t="s">
        <v>58</v>
      </c>
      <c r="E80" s="10" t="s">
        <v>6</v>
      </c>
    </row>
    <row r="81" spans="1:5" x14ac:dyDescent="0.25">
      <c r="A81" s="14" t="s">
        <v>86</v>
      </c>
      <c r="B81" s="15">
        <v>2</v>
      </c>
      <c r="D81" s="14" t="s">
        <v>20</v>
      </c>
      <c r="E81" s="15">
        <v>3</v>
      </c>
    </row>
    <row r="82" spans="1:5" x14ac:dyDescent="0.25">
      <c r="A82" s="14" t="s">
        <v>107</v>
      </c>
      <c r="B82" s="12">
        <v>3</v>
      </c>
      <c r="D82" s="14" t="s">
        <v>21</v>
      </c>
      <c r="E82" s="16">
        <v>5</v>
      </c>
    </row>
    <row r="83" spans="1:5" x14ac:dyDescent="0.25">
      <c r="A83" s="14" t="s">
        <v>87</v>
      </c>
      <c r="B83" s="16">
        <v>4</v>
      </c>
      <c r="D83" s="5"/>
    </row>
    <row r="84" spans="1:5" x14ac:dyDescent="0.25">
      <c r="A84" s="14"/>
      <c r="B84" s="12"/>
      <c r="D84" s="5"/>
    </row>
    <row r="85" spans="1:5" x14ac:dyDescent="0.25">
      <c r="A85" s="14"/>
      <c r="B85" s="12"/>
      <c r="D85" s="5"/>
    </row>
    <row r="86" spans="1:5" x14ac:dyDescent="0.25">
      <c r="A86" s="5"/>
      <c r="D86" s="5"/>
    </row>
    <row r="87" spans="1:5" x14ac:dyDescent="0.25">
      <c r="A87" s="22" t="s">
        <v>119</v>
      </c>
      <c r="B87" s="23" t="s">
        <v>6</v>
      </c>
      <c r="D87" s="18" t="s">
        <v>59</v>
      </c>
      <c r="E87" s="10" t="s">
        <v>6</v>
      </c>
    </row>
    <row r="88" spans="1:5" x14ac:dyDescent="0.25">
      <c r="A88" s="52" t="s">
        <v>120</v>
      </c>
      <c r="B88" s="53">
        <v>5</v>
      </c>
      <c r="D88" s="14" t="s">
        <v>89</v>
      </c>
      <c r="E88" s="16">
        <v>4</v>
      </c>
    </row>
    <row r="89" spans="1:5" x14ac:dyDescent="0.25">
      <c r="A89" s="52" t="s">
        <v>156</v>
      </c>
      <c r="B89" s="20">
        <v>4</v>
      </c>
      <c r="D89" s="14" t="s">
        <v>88</v>
      </c>
      <c r="E89" s="15">
        <v>3</v>
      </c>
    </row>
    <row r="90" spans="1:5" x14ac:dyDescent="0.25">
      <c r="A90" s="14" t="s">
        <v>153</v>
      </c>
      <c r="B90" s="54">
        <v>2</v>
      </c>
      <c r="D90" s="14"/>
      <c r="E90" s="12"/>
    </row>
    <row r="91" spans="1:5" x14ac:dyDescent="0.25">
      <c r="A91" s="5"/>
      <c r="D91" s="5"/>
    </row>
    <row r="92" spans="1:5" x14ac:dyDescent="0.25">
      <c r="A92" s="18" t="s">
        <v>60</v>
      </c>
      <c r="B92" s="10" t="s">
        <v>6</v>
      </c>
      <c r="D92" s="22" t="s">
        <v>61</v>
      </c>
      <c r="E92" s="23" t="s">
        <v>6</v>
      </c>
    </row>
    <row r="93" spans="1:5" x14ac:dyDescent="0.25">
      <c r="A93" s="14" t="s">
        <v>90</v>
      </c>
      <c r="B93" s="15">
        <v>1</v>
      </c>
      <c r="D93" s="26" t="s">
        <v>34</v>
      </c>
      <c r="E93" s="25">
        <v>3</v>
      </c>
    </row>
    <row r="94" spans="1:5" x14ac:dyDescent="0.25">
      <c r="A94" s="14" t="s">
        <v>91</v>
      </c>
      <c r="B94" s="12">
        <v>2</v>
      </c>
      <c r="D94" s="26" t="s">
        <v>35</v>
      </c>
      <c r="E94" s="25">
        <v>4</v>
      </c>
    </row>
    <row r="95" spans="1:5" x14ac:dyDescent="0.25">
      <c r="A95" s="14" t="s">
        <v>92</v>
      </c>
      <c r="B95" s="12">
        <v>2</v>
      </c>
      <c r="D95" s="26" t="s">
        <v>36</v>
      </c>
      <c r="E95" s="25">
        <v>2</v>
      </c>
    </row>
    <row r="96" spans="1:5" x14ac:dyDescent="0.25">
      <c r="A96" s="14" t="s">
        <v>93</v>
      </c>
      <c r="B96" s="12">
        <v>1</v>
      </c>
      <c r="D96" s="26" t="s">
        <v>37</v>
      </c>
      <c r="E96" s="25">
        <v>4</v>
      </c>
    </row>
    <row r="97" spans="1:5" x14ac:dyDescent="0.25">
      <c r="A97" s="14" t="s">
        <v>94</v>
      </c>
      <c r="B97" s="16">
        <v>3</v>
      </c>
      <c r="D97" s="5"/>
    </row>
    <row r="98" spans="1:5" x14ac:dyDescent="0.25">
      <c r="A98" s="14" t="s">
        <v>95</v>
      </c>
      <c r="B98" s="19">
        <v>3</v>
      </c>
      <c r="D98" s="5"/>
    </row>
    <row r="99" spans="1:5" x14ac:dyDescent="0.25">
      <c r="A99" s="14" t="s">
        <v>96</v>
      </c>
      <c r="B99" s="19">
        <v>3</v>
      </c>
      <c r="D99" s="5"/>
    </row>
    <row r="100" spans="1:5" x14ac:dyDescent="0.25">
      <c r="A100" s="5" t="s">
        <v>97</v>
      </c>
      <c r="B100" s="19">
        <v>3</v>
      </c>
      <c r="D100" s="5"/>
    </row>
    <row r="101" spans="1:5" x14ac:dyDescent="0.25">
      <c r="A101" s="5"/>
      <c r="D101" s="5"/>
    </row>
    <row r="102" spans="1:5" x14ac:dyDescent="0.25">
      <c r="A102" s="18" t="s">
        <v>62</v>
      </c>
      <c r="B102" s="10" t="s">
        <v>6</v>
      </c>
      <c r="D102" s="18" t="s">
        <v>63</v>
      </c>
      <c r="E102" s="10" t="s">
        <v>6</v>
      </c>
    </row>
    <row r="103" spans="1:5" x14ac:dyDescent="0.25">
      <c r="A103" s="14" t="s">
        <v>26</v>
      </c>
      <c r="B103" s="16">
        <v>5</v>
      </c>
      <c r="D103" s="14" t="s">
        <v>29</v>
      </c>
      <c r="E103" s="12">
        <v>2</v>
      </c>
    </row>
    <row r="104" spans="1:5" x14ac:dyDescent="0.25">
      <c r="A104" s="14" t="s">
        <v>27</v>
      </c>
      <c r="B104" s="12">
        <v>3</v>
      </c>
      <c r="D104" s="14" t="s">
        <v>30</v>
      </c>
      <c r="E104" s="16">
        <v>5</v>
      </c>
    </row>
    <row r="105" spans="1:5" x14ac:dyDescent="0.25">
      <c r="A105" s="14" t="s">
        <v>64</v>
      </c>
      <c r="B105" s="12">
        <v>4</v>
      </c>
      <c r="D105" s="14" t="s">
        <v>31</v>
      </c>
      <c r="E105" s="12">
        <v>5</v>
      </c>
    </row>
    <row r="106" spans="1:5" x14ac:dyDescent="0.25">
      <c r="A106" s="14" t="s">
        <v>65</v>
      </c>
      <c r="B106" s="12">
        <v>1</v>
      </c>
      <c r="D106" s="14" t="s">
        <v>64</v>
      </c>
      <c r="E106" s="12">
        <v>4</v>
      </c>
    </row>
    <row r="107" spans="1:5" x14ac:dyDescent="0.25">
      <c r="A107" s="14" t="s">
        <v>28</v>
      </c>
      <c r="B107" s="15">
        <v>1</v>
      </c>
      <c r="D107" s="14" t="s">
        <v>28</v>
      </c>
      <c r="E107" s="12">
        <v>1</v>
      </c>
    </row>
    <row r="108" spans="1:5" x14ac:dyDescent="0.25">
      <c r="A108" s="5"/>
      <c r="D108" s="14" t="s">
        <v>65</v>
      </c>
      <c r="E108" s="15">
        <v>1</v>
      </c>
    </row>
  </sheetData>
  <sheetProtection password="CC86" sheet="1" objects="1" scenarios="1"/>
  <mergeCells count="1">
    <mergeCell ref="A17:B17"/>
  </mergeCells>
  <pageMargins left="0.70866141732283472" right="0.70866141732283472" top="0.74803149606299213" bottom="0.74803149606299213" header="0.31496062992125984" footer="0.31496062992125984"/>
  <pageSetup scale="41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2060"/>
    <pageSetUpPr fitToPage="1"/>
  </sheetPr>
  <dimension ref="A1:J53"/>
  <sheetViews>
    <sheetView showGridLines="0" tabSelected="1" zoomScaleNormal="100" workbookViewId="0">
      <pane ySplit="9" topLeftCell="A10" activePane="bottomLeft" state="frozen"/>
      <selection pane="bottomLeft" activeCell="A18" sqref="A18:B18"/>
    </sheetView>
  </sheetViews>
  <sheetFormatPr defaultRowHeight="15.75" x14ac:dyDescent="0.25"/>
  <cols>
    <col min="1" max="1" width="45.28515625" style="27" customWidth="1"/>
    <col min="2" max="2" width="11.5703125" style="27" customWidth="1"/>
    <col min="3" max="3" width="2.5703125" style="27" customWidth="1"/>
    <col min="4" max="4" width="46.85546875" style="27" bestFit="1" customWidth="1"/>
    <col min="5" max="5" width="14.140625" style="27" customWidth="1"/>
    <col min="6" max="6" width="21.5703125" style="27" bestFit="1" customWidth="1"/>
    <col min="7" max="7" width="21.140625" style="27" hidden="1" customWidth="1"/>
    <col min="8" max="9" width="9.140625" style="27" hidden="1" customWidth="1"/>
    <col min="10" max="10" width="11.140625" style="27" hidden="1" customWidth="1"/>
    <col min="11" max="11" width="13.5703125" style="27" customWidth="1"/>
    <col min="12" max="16384" width="9.140625" style="27"/>
  </cols>
  <sheetData>
    <row r="1" spans="1:10" x14ac:dyDescent="0.25">
      <c r="A1" s="71">
        <f ca="1">TODAY()</f>
        <v>45184</v>
      </c>
      <c r="B1" s="72"/>
    </row>
    <row r="2" spans="1:10" ht="17.25" x14ac:dyDescent="0.3">
      <c r="A2" s="74" t="s">
        <v>5</v>
      </c>
      <c r="B2" s="74"/>
      <c r="C2" s="74"/>
      <c r="D2" s="74"/>
      <c r="E2" s="69"/>
      <c r="F2" s="69"/>
    </row>
    <row r="3" spans="1:10" x14ac:dyDescent="0.25">
      <c r="A3" s="51" t="s">
        <v>117</v>
      </c>
      <c r="E3" s="70"/>
      <c r="F3" s="70"/>
    </row>
    <row r="4" spans="1:10" x14ac:dyDescent="0.25">
      <c r="A4" s="50" t="s">
        <v>116</v>
      </c>
      <c r="B4" s="50"/>
    </row>
    <row r="5" spans="1:10" x14ac:dyDescent="0.25">
      <c r="A5" s="73" t="s">
        <v>118</v>
      </c>
      <c r="B5" s="73"/>
      <c r="D5" s="29" t="s">
        <v>72</v>
      </c>
      <c r="E5" s="30" t="s">
        <v>6</v>
      </c>
      <c r="F5" s="29" t="s">
        <v>15</v>
      </c>
    </row>
    <row r="6" spans="1:10" x14ac:dyDescent="0.25">
      <c r="A6" s="66" t="s">
        <v>158</v>
      </c>
      <c r="B6" s="66"/>
      <c r="D6" s="55" t="str">
        <f>IF(A9&lt;=0," ",SUM(H12+I12+H15+I15+H18+I18+H21+I21+H24+I24+H27+I27+H30+I30+H33+I33+H36+I36+I39))</f>
        <v xml:space="preserve"> </v>
      </c>
      <c r="E6" s="31" t="str">
        <f>IF(A9&lt;=0," ",IF(D6&gt;90,13,IF(D6&gt;85,12,IF(D6&gt;80,11,IF(D6&gt;75,10,IF(D6&gt;70,9,IF(D6&gt;65,8,IF(D6&gt;60,7,IF(D6&gt;55,6,IF(D6&gt;50,5,IF(D6&gt;45,4,IF(D6&gt;40,3,IF(D6&gt;35,2,IF(D6&gt;=30,1," "))))))))))))))</f>
        <v xml:space="preserve"> </v>
      </c>
      <c r="F6" s="56" t="str">
        <f>IF(E6=1,4%,IF(E6=2,3.75%,IF(E6=3,3.5%,IF(E6=4,3.25%,IF(E6=5,3%,IF(E6=6,2.75%,IF(E6=7,2.5%,IF(E6=8,2.25%,IF(E6=9,2%,IF(E6=10,1.75%,IF(E6=11,1.5%,IF(E6=12,1.25%,IF(E6=13,1%," ")))))))))))))</f>
        <v xml:space="preserve"> </v>
      </c>
    </row>
    <row r="7" spans="1:10" ht="24.75" x14ac:dyDescent="0.5">
      <c r="A7" s="66" t="s">
        <v>159</v>
      </c>
      <c r="B7" s="66"/>
      <c r="D7" s="67" t="s">
        <v>157</v>
      </c>
      <c r="E7" s="67"/>
      <c r="F7" s="67"/>
    </row>
    <row r="8" spans="1:10" x14ac:dyDescent="0.25">
      <c r="A8" s="30" t="s">
        <v>71</v>
      </c>
      <c r="B8" s="32" t="s">
        <v>111</v>
      </c>
      <c r="D8" s="68" t="s">
        <v>115</v>
      </c>
      <c r="E8" s="68"/>
      <c r="F8" s="68"/>
    </row>
    <row r="9" spans="1:10" x14ac:dyDescent="0.25">
      <c r="A9" s="33">
        <v>0</v>
      </c>
      <c r="B9" s="58" t="s">
        <v>21</v>
      </c>
      <c r="D9" s="34" t="str">
        <f>IF(B9="Yes (Opt. 1)","10% of Loss or PKR. 15,000/- whichever is Less",IF(B9="Yes (Opt. 2)","20% of Loss or PKR. 30,000/- whichever is Less"," "))</f>
        <v xml:space="preserve"> </v>
      </c>
      <c r="E9" s="57" t="s">
        <v>73</v>
      </c>
      <c r="F9" s="57" t="str">
        <f>IF(A9&lt;=0," ",SUM(A9*F6))</f>
        <v xml:space="preserve"> </v>
      </c>
    </row>
    <row r="10" spans="1:10" x14ac:dyDescent="0.25">
      <c r="A10" s="35" t="str">
        <f>IF(A9&lt;=0,"=====Enter Valid Sum Insured====="," ")</f>
        <v>=====Enter Valid Sum Insured=====</v>
      </c>
    </row>
    <row r="11" spans="1:10" x14ac:dyDescent="0.25">
      <c r="A11" s="30" t="s">
        <v>8</v>
      </c>
      <c r="B11" s="29"/>
      <c r="D11" s="36" t="s">
        <v>66</v>
      </c>
      <c r="E11" s="29"/>
      <c r="H11" s="29" t="s">
        <v>6</v>
      </c>
      <c r="I11" s="29" t="s">
        <v>6</v>
      </c>
    </row>
    <row r="12" spans="1:10" x14ac:dyDescent="0.25">
      <c r="A12" s="62" t="s">
        <v>1</v>
      </c>
      <c r="B12" s="63"/>
      <c r="D12" s="62" t="s">
        <v>40</v>
      </c>
      <c r="E12" s="63"/>
      <c r="G12" s="35" t="s">
        <v>121</v>
      </c>
      <c r="H12" s="31" t="str">
        <f>IF(A9&lt;=0," ",IF(A12='Base Document'!A13,'Base Document'!B13,IF(A12='Base Document'!A14,'Base Document'!B14,IF(A12='Base Document'!A15,'Base Document'!B15,IF(A12='Base Document'!A16,'Base Document'!B16," ")))))</f>
        <v xml:space="preserve"> </v>
      </c>
      <c r="I12" s="31" t="str">
        <f>IF(A9&lt;=0," ",IF(D12='Base Document'!D13,'Base Document'!E13,IF(D12='Base Document'!D14,'Base Document'!E14,IF(D12='Base Document'!D15,'Base Document'!E15,IF(D12='Base Document'!D16,'Base Document'!E16,IF(D12='Base Document'!D17,'Base Document'!E17,IF(D12='Base Document'!D18,'Base Document'!E18,IF(D12='Base Document'!D19,'Base Document'!E19,IF(D12='Base Document'!D20,'Base Document'!E20,IF(D12='Base Document'!D21,'Base Document'!E21,IF(D12='Base Document'!D22,'Base Document'!E22,IF(D12='Base Document'!D23,'Base Document'!E23,IF(D12='Base Document'!D24,'Base Document'!E24,IF(D12='Base Document'!D25,'Base Document'!E25,IF(D12='Base Document'!D26,'Base Document'!E26,IF(D12='Base Document'!D27,'Base Document'!E27,IF(D12='Base Document'!D28,'Base Document'!E28,IF(D12='Base Document'!D29,'Base Document'!E29,IF(D12='Base Document'!D30,'Base Document'!E30,IF(D12='Base Document'!D31,'Base Document'!E31,IF(D12='Base Document'!D32,'Base Document'!E32," ")))))))))))))))))))))</f>
        <v xml:space="preserve"> </v>
      </c>
      <c r="J12" s="35" t="s">
        <v>122</v>
      </c>
    </row>
    <row r="13" spans="1:10" x14ac:dyDescent="0.25">
      <c r="A13" s="37"/>
      <c r="G13" s="35"/>
      <c r="J13" s="35"/>
    </row>
    <row r="14" spans="1:10" x14ac:dyDescent="0.25">
      <c r="A14" s="36" t="s">
        <v>67</v>
      </c>
      <c r="B14" s="29"/>
      <c r="D14" s="36" t="s">
        <v>47</v>
      </c>
      <c r="E14" s="29"/>
      <c r="G14" s="35"/>
      <c r="H14" s="29" t="s">
        <v>6</v>
      </c>
      <c r="I14" s="29" t="s">
        <v>6</v>
      </c>
      <c r="J14" s="35"/>
    </row>
    <row r="15" spans="1:10" x14ac:dyDescent="0.25">
      <c r="A15" s="62" t="s">
        <v>75</v>
      </c>
      <c r="B15" s="63"/>
      <c r="D15" s="62" t="s">
        <v>79</v>
      </c>
      <c r="E15" s="63"/>
      <c r="G15" s="35" t="s">
        <v>123</v>
      </c>
      <c r="H15" s="31" t="str">
        <f>IF(A9&lt;=0," ",IF(A15='Base Document'!A35,'Base Document'!B35,IF(A15='Base Document'!A36,'Base Document'!B36,IF(A15='Base Document'!A37,'Base Document'!B37,IF(A15='Base Document'!A38,'Base Document'!B38,IF(A15='Base Document'!A39,'Base Document'!B39,IF(A15='Base Document'!A40,'Base Document'!B40,IF(A15='Base Document'!A41,'Base Document'!B41,IF(A15='Base Document'!A42,'Base Document'!B42,IF(A15='Base Document'!A43,'Base Document'!B43," "))))))))))</f>
        <v xml:space="preserve"> </v>
      </c>
      <c r="I15" s="31" t="str">
        <f>IF(A9&lt;=0," ",IF(D15='Base Document'!D35,'Base Document'!E35,IF(D15='Base Document'!D36,'Base Document'!E36,IF(D15='Base Document'!D37,'Base Document'!E37,IF(D15='Base Document'!D38,'Base Document'!E38,IF(D15='Base Document'!D39,'Base Document'!E39,IF(D15='Base Document'!D40,'Base Document'!E40,IF(D15='Base Document'!D41,'Base Document'!E41,IF(D15='Base Document'!D42,'Base Document'!E42,IF(D15='Base Document'!D43,'Base Document'!E43,IF(D15='Base Document'!D44,'Base Document'!E44," ")))))))))))</f>
        <v xml:space="preserve"> </v>
      </c>
      <c r="J15" s="35" t="s">
        <v>124</v>
      </c>
    </row>
    <row r="16" spans="1:10" x14ac:dyDescent="0.25">
      <c r="A16" s="38"/>
      <c r="G16" s="35"/>
      <c r="J16" s="35"/>
    </row>
    <row r="17" spans="1:10" x14ac:dyDescent="0.25">
      <c r="A17" s="36" t="s">
        <v>48</v>
      </c>
      <c r="B17" s="29"/>
      <c r="D17" s="36" t="s">
        <v>49</v>
      </c>
      <c r="E17" s="29"/>
      <c r="G17" s="35"/>
      <c r="H17" s="29" t="s">
        <v>6</v>
      </c>
      <c r="I17" s="29" t="s">
        <v>6</v>
      </c>
      <c r="J17" s="35"/>
    </row>
    <row r="18" spans="1:10" x14ac:dyDescent="0.25">
      <c r="A18" s="62" t="s">
        <v>11</v>
      </c>
      <c r="B18" s="63"/>
      <c r="D18" s="62" t="s">
        <v>19</v>
      </c>
      <c r="E18" s="63"/>
      <c r="G18" s="35" t="s">
        <v>125</v>
      </c>
      <c r="H18" s="31" t="str">
        <f>IF(A9&lt;=0," ",IF(A18='Base Document'!A47,'Base Document'!B47,IF(A18='Base Document'!A48,'Base Document'!B48,IF(A18='Base Document'!A49,'Base Document'!B49,IF(A18='Base Document'!A50,'Base Document'!B50,IF(A18='Base Document'!A51,'Base Document'!B51," "))))))</f>
        <v xml:space="preserve"> </v>
      </c>
      <c r="I18" s="31" t="str">
        <f>IF(A9&lt;=0," ",IF(D18='Base Document'!D47,'Base Document'!E47,IF(D18='Base Document'!D48,'Base Document'!E48," ")))</f>
        <v xml:space="preserve"> </v>
      </c>
      <c r="J18" s="35" t="s">
        <v>126</v>
      </c>
    </row>
    <row r="19" spans="1:10" x14ac:dyDescent="0.25">
      <c r="E19" s="28"/>
      <c r="G19" s="35"/>
      <c r="I19" s="28"/>
      <c r="J19" s="35"/>
    </row>
    <row r="20" spans="1:10" x14ac:dyDescent="0.25">
      <c r="A20" s="36" t="s">
        <v>16</v>
      </c>
      <c r="B20" s="29"/>
      <c r="D20" s="30" t="s">
        <v>59</v>
      </c>
      <c r="E20" s="29"/>
      <c r="G20" s="35"/>
      <c r="H20" s="29" t="s">
        <v>6</v>
      </c>
      <c r="I20" s="29" t="s">
        <v>6</v>
      </c>
      <c r="J20" s="35"/>
    </row>
    <row r="21" spans="1:10" x14ac:dyDescent="0.25">
      <c r="A21" s="62" t="s">
        <v>18</v>
      </c>
      <c r="B21" s="63"/>
      <c r="D21" s="62" t="s">
        <v>89</v>
      </c>
      <c r="E21" s="63"/>
      <c r="G21" s="35" t="s">
        <v>127</v>
      </c>
      <c r="H21" s="31" t="str">
        <f>IF(A9&lt;=0," ",IF(A21='Base Document'!A54,'Base Document'!B54,IF(A21='Base Document'!A55,'Base Document'!B55," ")))</f>
        <v xml:space="preserve"> </v>
      </c>
      <c r="I21" s="31" t="str">
        <f>IF(A9&lt;=0," ",IF(D21='Base Document'!D88,'Base Document'!E88,IF(D21='Base Document'!D89,'Base Document'!E89," ")))</f>
        <v xml:space="preserve"> </v>
      </c>
      <c r="J21" s="35" t="s">
        <v>128</v>
      </c>
    </row>
    <row r="22" spans="1:10" x14ac:dyDescent="0.25">
      <c r="G22" s="35"/>
      <c r="J22" s="35"/>
    </row>
    <row r="23" spans="1:10" x14ac:dyDescent="0.25">
      <c r="A23" s="77" t="s">
        <v>51</v>
      </c>
      <c r="B23" s="78"/>
      <c r="D23" s="30" t="s">
        <v>140</v>
      </c>
      <c r="E23" s="29"/>
      <c r="G23" s="35"/>
      <c r="H23" s="29" t="s">
        <v>6</v>
      </c>
      <c r="I23" s="29" t="s">
        <v>6</v>
      </c>
      <c r="J23" s="35"/>
    </row>
    <row r="24" spans="1:10" x14ac:dyDescent="0.25">
      <c r="A24" s="62" t="s">
        <v>20</v>
      </c>
      <c r="B24" s="63"/>
      <c r="D24" s="79" t="s">
        <v>120</v>
      </c>
      <c r="E24" s="80"/>
      <c r="G24" s="35" t="s">
        <v>129</v>
      </c>
      <c r="H24" s="31" t="str">
        <f>IF(A9&lt;=0," ",IF(A24='Base Document'!A58,'Base Document'!B58,IF(A24='Base Document'!A59,'Base Document'!B59," ")))</f>
        <v xml:space="preserve"> </v>
      </c>
      <c r="I24" s="31" t="str">
        <f>IF(A9&lt;=0," ",IF(D24&gt;5000000,2,IF(D24&gt;1500000,4,IF(D24&lt;=1500000,5," "))))</f>
        <v xml:space="preserve"> </v>
      </c>
      <c r="J24" s="35" t="s">
        <v>137</v>
      </c>
    </row>
    <row r="25" spans="1:10" x14ac:dyDescent="0.25">
      <c r="G25" s="35"/>
      <c r="J25" s="35"/>
    </row>
    <row r="26" spans="1:10" x14ac:dyDescent="0.25">
      <c r="A26" s="30" t="s">
        <v>33</v>
      </c>
      <c r="B26" s="29"/>
      <c r="D26" s="30" t="s">
        <v>4</v>
      </c>
      <c r="E26" s="29"/>
      <c r="G26" s="35"/>
      <c r="H26" s="29" t="s">
        <v>6</v>
      </c>
      <c r="I26" s="29" t="s">
        <v>6</v>
      </c>
      <c r="J26" s="35"/>
    </row>
    <row r="27" spans="1:10" x14ac:dyDescent="0.25">
      <c r="A27" s="62" t="s">
        <v>108</v>
      </c>
      <c r="B27" s="63"/>
      <c r="D27" s="62" t="s">
        <v>9</v>
      </c>
      <c r="E27" s="63"/>
      <c r="G27" s="35" t="s">
        <v>131</v>
      </c>
      <c r="H27" s="31" t="str">
        <f>IF(A9&lt;=0," ",IF(A27='Base Document'!A74,'Base Document'!B74,IF(A27='Base Document'!A75,'Base Document'!B75,IF(A27='Base Document'!A76,'Base Document'!B76,IF(A27='Base Document'!A77,'Base Document'!B77,IF(A27='Base Document'!A78,'Base Document'!B78," "))))))</f>
        <v xml:space="preserve"> </v>
      </c>
      <c r="I27" s="31" t="str">
        <f>IF(A9&lt;=0," ",IF(D27='Base Document'!D74,'Base Document'!E74,IF(D27='Base Document'!D75,'Base Document'!E75,IF(D27='Base Document'!D76,'Base Document'!E76," "))))</f>
        <v xml:space="preserve"> </v>
      </c>
      <c r="J27" s="35" t="s">
        <v>132</v>
      </c>
    </row>
    <row r="28" spans="1:10" x14ac:dyDescent="0.25">
      <c r="G28" s="35"/>
      <c r="J28" s="35"/>
    </row>
    <row r="29" spans="1:10" x14ac:dyDescent="0.25">
      <c r="A29" s="30" t="s">
        <v>57</v>
      </c>
      <c r="B29" s="29"/>
      <c r="D29" s="30" t="s">
        <v>58</v>
      </c>
      <c r="E29" s="29"/>
      <c r="G29" s="35"/>
      <c r="H29" s="29" t="s">
        <v>6</v>
      </c>
      <c r="I29" s="29" t="s">
        <v>6</v>
      </c>
      <c r="J29" s="35"/>
    </row>
    <row r="30" spans="1:10" x14ac:dyDescent="0.25">
      <c r="A30" s="62" t="s">
        <v>87</v>
      </c>
      <c r="B30" s="63"/>
      <c r="D30" s="62" t="s">
        <v>21</v>
      </c>
      <c r="E30" s="63"/>
      <c r="G30" s="35" t="s">
        <v>133</v>
      </c>
      <c r="H30" s="31" t="str">
        <f>IF(A9&lt;=0," ",IF(A30='Base Document'!A81,'Base Document'!B81,IF(A30='Base Document'!A82,'Base Document'!B82,IF(A30='Base Document'!A83,'Base Document'!B83,IF(A30='Base Document'!A84,'Base Document'!B84,IF(A30='Base Document'!A85,'Base Document'!B85," "))))))</f>
        <v xml:space="preserve"> </v>
      </c>
      <c r="I30" s="31" t="str">
        <f>IF(A9&lt;=0," ",IF(D30='Base Document'!D81,'Base Document'!E81,IF(D30='Base Document'!D82,'Base Document'!E82," ")))</f>
        <v xml:space="preserve"> </v>
      </c>
      <c r="J30" s="35" t="s">
        <v>134</v>
      </c>
    </row>
    <row r="31" spans="1:10" x14ac:dyDescent="0.25">
      <c r="A31" s="38"/>
      <c r="D31" s="38"/>
      <c r="G31" s="35"/>
      <c r="J31" s="35"/>
    </row>
    <row r="32" spans="1:10" x14ac:dyDescent="0.25">
      <c r="A32" s="30" t="s">
        <v>60</v>
      </c>
      <c r="B32" s="29"/>
      <c r="D32" s="75" t="s">
        <v>85</v>
      </c>
      <c r="E32" s="76"/>
      <c r="G32" s="35"/>
      <c r="H32" s="29" t="s">
        <v>6</v>
      </c>
      <c r="I32" s="29" t="s">
        <v>6</v>
      </c>
      <c r="J32" s="35"/>
    </row>
    <row r="33" spans="1:10" x14ac:dyDescent="0.25">
      <c r="A33" s="62" t="s">
        <v>90</v>
      </c>
      <c r="B33" s="63"/>
      <c r="D33" s="62" t="s">
        <v>21</v>
      </c>
      <c r="E33" s="63"/>
      <c r="G33" s="35" t="s">
        <v>135</v>
      </c>
      <c r="H33" s="31" t="str">
        <f>IF(A9&lt;=0," ",IF(A33='Base Document'!A93,'Base Document'!B93,IF(A33='Base Document'!A94,'Base Document'!B94,IF(A33='Base Document'!A95,'Base Document'!B95,IF(A33='Base Document'!A96,'Base Document'!B96,IF(A33='Base Document'!A97,'Base Document'!B97,IF(A33='Base Document'!A98,'Base Document'!B98,IF(A33='Base Document'!A99,'Base Document'!B99,IF(A33='Base Document'!A100,'Base Document'!B100," ")))))))))</f>
        <v xml:space="preserve"> </v>
      </c>
      <c r="I33" s="31" t="str">
        <f>IF(A9&lt;=0," ",IF(D33='Base Document'!D54,'Base Document'!E54,IF(D33='Base Document'!D55,'Base Document'!E55," ")))</f>
        <v xml:space="preserve"> </v>
      </c>
      <c r="J33" s="35" t="s">
        <v>136</v>
      </c>
    </row>
    <row r="34" spans="1:10" x14ac:dyDescent="0.25">
      <c r="A34" s="38"/>
      <c r="D34" s="38"/>
      <c r="G34" s="35"/>
      <c r="J34" s="35"/>
    </row>
    <row r="35" spans="1:10" x14ac:dyDescent="0.25">
      <c r="A35" s="30" t="s">
        <v>62</v>
      </c>
      <c r="B35" s="29"/>
      <c r="D35" s="30" t="s">
        <v>63</v>
      </c>
      <c r="E35" s="29"/>
      <c r="G35" s="35"/>
      <c r="H35" s="29" t="s">
        <v>6</v>
      </c>
      <c r="I35" s="29" t="s">
        <v>6</v>
      </c>
      <c r="J35" s="35"/>
    </row>
    <row r="36" spans="1:10" x14ac:dyDescent="0.25">
      <c r="A36" s="62" t="s">
        <v>26</v>
      </c>
      <c r="B36" s="63"/>
      <c r="D36" s="62" t="s">
        <v>30</v>
      </c>
      <c r="E36" s="63"/>
      <c r="G36" s="35" t="s">
        <v>138</v>
      </c>
      <c r="H36" s="31" t="str">
        <f>IF(A9&lt;=0," ",IF(A36='Base Document'!A103,'Base Document'!B103,IF(A36='Base Document'!A104,'Base Document'!B104,IF(A36='Base Document'!A105,'Base Document'!B105,IF(A36='Base Document'!A106,'Base Document'!B106,IF(A36='Base Document'!A107,'Base Document'!B107," "))))))</f>
        <v xml:space="preserve"> </v>
      </c>
      <c r="I36" s="31" t="str">
        <f>IF(A9&lt;=0," ",IF(D36='Base Document'!D103,'Base Document'!E103,IF(D36='Base Document'!D104,'Base Document'!E104,IF(D36='Base Document'!D105,'Base Document'!E105,IF(D36='Base Document'!D106,'Base Document'!E106,IF(D36='Base Document'!D107,'Base Document'!E107,IF(D36='Base Document'!D108,'Base Document'!E108," ")))))))</f>
        <v xml:space="preserve"> </v>
      </c>
      <c r="J36" s="35" t="s">
        <v>139</v>
      </c>
    </row>
    <row r="37" spans="1:10" x14ac:dyDescent="0.25">
      <c r="A37" s="38"/>
      <c r="D37" s="38"/>
      <c r="G37" s="35"/>
      <c r="J37" s="35"/>
    </row>
    <row r="38" spans="1:10" x14ac:dyDescent="0.25">
      <c r="A38" s="39" t="s">
        <v>0</v>
      </c>
      <c r="B38" s="39" t="s">
        <v>6</v>
      </c>
      <c r="D38" s="64" t="s">
        <v>10</v>
      </c>
      <c r="E38" s="65"/>
      <c r="G38" s="35"/>
      <c r="H38" s="49"/>
      <c r="I38" s="29" t="s">
        <v>6</v>
      </c>
      <c r="J38" s="35"/>
    </row>
    <row r="39" spans="1:10" x14ac:dyDescent="0.25">
      <c r="A39" s="40" t="s">
        <v>154</v>
      </c>
      <c r="B39" s="41">
        <v>13</v>
      </c>
      <c r="D39" s="42">
        <v>0.01</v>
      </c>
      <c r="E39" s="43">
        <v>13</v>
      </c>
      <c r="G39" s="35"/>
      <c r="H39" s="48"/>
      <c r="I39" s="31" t="str">
        <f>IF(A9&lt;=0," ",IF(D24='Base Document'!A88,'Base Document'!B88,IF(D24='Base Document'!A89,'Base Document'!B89,IF(D24='Base Document'!A90,'Base Document'!B90," "))))</f>
        <v xml:space="preserve"> </v>
      </c>
      <c r="J39" s="35" t="s">
        <v>130</v>
      </c>
    </row>
    <row r="40" spans="1:10" x14ac:dyDescent="0.25">
      <c r="A40" s="40" t="s">
        <v>150</v>
      </c>
      <c r="B40" s="41">
        <v>12</v>
      </c>
      <c r="D40" s="42">
        <v>1.2500000000000001E-2</v>
      </c>
      <c r="E40" s="43">
        <v>12</v>
      </c>
      <c r="G40" s="37"/>
      <c r="H40" s="44"/>
      <c r="I40" s="45"/>
    </row>
    <row r="41" spans="1:10" x14ac:dyDescent="0.25">
      <c r="A41" s="40" t="s">
        <v>149</v>
      </c>
      <c r="B41" s="41">
        <v>11</v>
      </c>
      <c r="D41" s="42">
        <v>1.4999999999999999E-2</v>
      </c>
      <c r="E41" s="43">
        <v>11</v>
      </c>
      <c r="H41" s="44"/>
      <c r="I41" s="45"/>
    </row>
    <row r="42" spans="1:10" x14ac:dyDescent="0.25">
      <c r="A42" s="40" t="s">
        <v>152</v>
      </c>
      <c r="B42" s="41">
        <v>10</v>
      </c>
      <c r="D42" s="42">
        <v>1.7500000000000002E-2</v>
      </c>
      <c r="E42" s="43">
        <v>10</v>
      </c>
      <c r="H42" s="44"/>
      <c r="I42" s="45"/>
    </row>
    <row r="43" spans="1:10" x14ac:dyDescent="0.25">
      <c r="A43" s="40" t="s">
        <v>151</v>
      </c>
      <c r="B43" s="41">
        <v>9</v>
      </c>
      <c r="D43" s="42">
        <v>0.02</v>
      </c>
      <c r="E43" s="43">
        <v>9</v>
      </c>
      <c r="H43" s="44"/>
      <c r="I43" s="45"/>
    </row>
    <row r="44" spans="1:10" x14ac:dyDescent="0.25">
      <c r="A44" s="40" t="s">
        <v>148</v>
      </c>
      <c r="B44" s="41">
        <v>8</v>
      </c>
      <c r="D44" s="46">
        <v>2.2499999999999999E-2</v>
      </c>
      <c r="E44" s="41">
        <v>8</v>
      </c>
      <c r="H44" s="47"/>
      <c r="I44" s="48"/>
    </row>
    <row r="45" spans="1:10" x14ac:dyDescent="0.25">
      <c r="A45" s="40" t="s">
        <v>147</v>
      </c>
      <c r="B45" s="41">
        <v>7</v>
      </c>
      <c r="D45" s="46">
        <v>2.5000000000000001E-2</v>
      </c>
      <c r="E45" s="41">
        <v>7</v>
      </c>
      <c r="H45" s="47"/>
      <c r="I45" s="48"/>
    </row>
    <row r="46" spans="1:10" x14ac:dyDescent="0.25">
      <c r="A46" s="40" t="s">
        <v>146</v>
      </c>
      <c r="B46" s="41">
        <v>6</v>
      </c>
      <c r="D46" s="46">
        <v>2.75E-2</v>
      </c>
      <c r="E46" s="41">
        <v>6</v>
      </c>
      <c r="H46" s="47"/>
      <c r="I46" s="48"/>
    </row>
    <row r="47" spans="1:10" x14ac:dyDescent="0.25">
      <c r="A47" s="40" t="s">
        <v>145</v>
      </c>
      <c r="B47" s="41">
        <v>5</v>
      </c>
      <c r="D47" s="46">
        <v>0.03</v>
      </c>
      <c r="E47" s="41">
        <v>5</v>
      </c>
      <c r="H47" s="47"/>
      <c r="I47" s="48"/>
    </row>
    <row r="48" spans="1:10" x14ac:dyDescent="0.25">
      <c r="A48" s="40" t="s">
        <v>144</v>
      </c>
      <c r="B48" s="41">
        <v>4</v>
      </c>
      <c r="D48" s="46">
        <v>3.2500000000000001E-2</v>
      </c>
      <c r="E48" s="41">
        <v>4</v>
      </c>
      <c r="H48" s="47"/>
      <c r="I48" s="48"/>
    </row>
    <row r="49" spans="1:9" x14ac:dyDescent="0.25">
      <c r="A49" s="40" t="s">
        <v>143</v>
      </c>
      <c r="B49" s="41">
        <v>3</v>
      </c>
      <c r="D49" s="46">
        <v>3.5000000000000003E-2</v>
      </c>
      <c r="E49" s="41">
        <v>3</v>
      </c>
      <c r="H49" s="47"/>
      <c r="I49" s="48"/>
    </row>
    <row r="50" spans="1:9" x14ac:dyDescent="0.25">
      <c r="A50" s="40" t="s">
        <v>142</v>
      </c>
      <c r="B50" s="41">
        <v>2</v>
      </c>
      <c r="D50" s="46">
        <v>3.7499999999999999E-2</v>
      </c>
      <c r="E50" s="41">
        <v>2</v>
      </c>
      <c r="H50" s="47"/>
      <c r="I50" s="48"/>
    </row>
    <row r="51" spans="1:9" x14ac:dyDescent="0.25">
      <c r="A51" s="40" t="s">
        <v>141</v>
      </c>
      <c r="B51" s="41">
        <v>1</v>
      </c>
      <c r="D51" s="46">
        <v>0.04</v>
      </c>
      <c r="E51" s="41">
        <v>1</v>
      </c>
      <c r="H51" s="47"/>
      <c r="I51" s="48"/>
    </row>
    <row r="53" spans="1:9" x14ac:dyDescent="0.25">
      <c r="A53" s="59" t="s">
        <v>155</v>
      </c>
    </row>
  </sheetData>
  <sheetProtection password="CC86" sheet="1" objects="1" scenarios="1" selectLockedCells="1"/>
  <mergeCells count="30">
    <mergeCell ref="A30:B30"/>
    <mergeCell ref="D30:E30"/>
    <mergeCell ref="A21:B21"/>
    <mergeCell ref="D21:E21"/>
    <mergeCell ref="A24:B24"/>
    <mergeCell ref="D24:E24"/>
    <mergeCell ref="A27:B27"/>
    <mergeCell ref="D27:E27"/>
    <mergeCell ref="E2:F2"/>
    <mergeCell ref="E3:F3"/>
    <mergeCell ref="A1:B1"/>
    <mergeCell ref="A6:B6"/>
    <mergeCell ref="A5:B5"/>
    <mergeCell ref="A2:D2"/>
    <mergeCell ref="A36:B36"/>
    <mergeCell ref="D36:E36"/>
    <mergeCell ref="D38:E38"/>
    <mergeCell ref="A7:B7"/>
    <mergeCell ref="D7:F7"/>
    <mergeCell ref="D8:F8"/>
    <mergeCell ref="A33:B33"/>
    <mergeCell ref="D33:E33"/>
    <mergeCell ref="A12:B12"/>
    <mergeCell ref="D12:E12"/>
    <mergeCell ref="A15:B15"/>
    <mergeCell ref="D15:E15"/>
    <mergeCell ref="A18:B18"/>
    <mergeCell ref="D18:E18"/>
    <mergeCell ref="D32:E32"/>
    <mergeCell ref="A23:B23"/>
  </mergeCells>
  <pageMargins left="0.70866141732283472" right="0.70866141732283472" top="0.74803149606299213" bottom="0.74803149606299213" header="0.31496062992125984" footer="0.31496062992125984"/>
  <pageSetup scale="63" orientation="portrait" horizontalDpi="0" verticalDpi="0" r:id="rId1"/>
  <ignoredErrors>
    <ignoredError sqref="A1" unlockedFormula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9">
        <x14:dataValidation type="list" allowBlank="1" showInputMessage="1" showErrorMessage="1" prompt="Select Policy Type" xr:uid="{00000000-0002-0000-0100-000000000000}">
          <x14:formula1>
            <xm:f>'Base Document'!$A$13:$A$16</xm:f>
          </x14:formula1>
          <xm:sqref>A12</xm:sqref>
        </x14:dataValidation>
        <x14:dataValidation type="list" allowBlank="1" showInputMessage="1" showErrorMessage="1" prompt="Select Make of Vehicle" xr:uid="{00000000-0002-0000-0100-000001000000}">
          <x14:formula1>
            <xm:f>'Base Document'!$D$13:$D$32</xm:f>
          </x14:formula1>
          <xm:sqref>D12</xm:sqref>
        </x14:dataValidation>
        <x14:dataValidation type="list" allowBlank="1" showInputMessage="1" showErrorMessage="1" prompt="Select Model of Vehicle" xr:uid="{00000000-0002-0000-0100-000002000000}">
          <x14:formula1>
            <xm:f>'Base Document'!$A$35:$A$38</xm:f>
          </x14:formula1>
          <xm:sqref>A15</xm:sqref>
        </x14:dataValidation>
        <x14:dataValidation type="list" allowBlank="1" showInputMessage="1" showErrorMessage="1" prompt="Select Engine Power" xr:uid="{00000000-0002-0000-0100-000003000000}">
          <x14:formula1>
            <xm:f>'Base Document'!$D$35:$D$38</xm:f>
          </x14:formula1>
          <xm:sqref>D15</xm:sqref>
        </x14:dataValidation>
        <x14:dataValidation type="list" allowBlank="1" showInputMessage="1" showErrorMessage="1" prompt="Slect Color of Vehicle" xr:uid="{00000000-0002-0000-0100-000004000000}">
          <x14:formula1>
            <xm:f>'Base Document'!$A$47:$A$49</xm:f>
          </x14:formula1>
          <xm:sqref>A18</xm:sqref>
        </x14:dataValidation>
        <x14:dataValidation type="list" allowBlank="1" showInputMessage="1" showErrorMessage="1" prompt="Select Manufactured/Assembled" xr:uid="{00000000-0002-0000-0100-000005000000}">
          <x14:formula1>
            <xm:f>'Base Document'!$D$47:$D$48</xm:f>
          </x14:formula1>
          <xm:sqref>D18</xm:sqref>
        </x14:dataValidation>
        <x14:dataValidation type="list" allowBlank="1" showInputMessage="1" showErrorMessage="1" prompt="Slect Ownership" xr:uid="{00000000-0002-0000-0100-000006000000}">
          <x14:formula1>
            <xm:f>'Base Document'!$A$54:$A$55</xm:f>
          </x14:formula1>
          <xm:sqref>A21</xm:sqref>
        </x14:dataValidation>
        <x14:dataValidation type="list" allowBlank="1" showInputMessage="1" showErrorMessage="1" prompt="Select Use of Vehicle as?" xr:uid="{00000000-0002-0000-0100-000007000000}">
          <x14:formula1>
            <xm:f>'Base Document'!$D$88:$D$89</xm:f>
          </x14:formula1>
          <xm:sqref>D21</xm:sqref>
        </x14:dataValidation>
        <x14:dataValidation type="list" allowBlank="1" showInputMessage="1" showErrorMessage="1" prompt="Select Tracker Installed?" xr:uid="{00000000-0002-0000-0100-000008000000}">
          <x14:formula1>
            <xm:f>'Base Document'!$A$58:$A$59</xm:f>
          </x14:formula1>
          <xm:sqref>A24</xm:sqref>
        </x14:dataValidation>
        <x14:dataValidation type="list" allowBlank="1" showInputMessage="1" showErrorMessage="1" prompt="Select Age" xr:uid="{00000000-0002-0000-0100-000009000000}">
          <x14:formula1>
            <xm:f>'Base Document'!$A$74:$A$76</xm:f>
          </x14:formula1>
          <xm:sqref>A27</xm:sqref>
        </x14:dataValidation>
        <x14:dataValidation type="list" allowBlank="1" showInputMessage="1" showErrorMessage="1" prompt="Select Gender" xr:uid="{00000000-0002-0000-0100-00000A000000}">
          <x14:formula1>
            <xm:f>'Base Document'!$D$74:$D$75</xm:f>
          </x14:formula1>
          <xm:sqref>D27</xm:sqref>
        </x14:dataValidation>
        <x14:dataValidation type="list" allowBlank="1" showInputMessage="1" showErrorMessage="1" prompt="Select Holding Driving Licence Since" xr:uid="{00000000-0002-0000-0100-00000B000000}">
          <x14:formula1>
            <xm:f>'Base Document'!$A$81:$A$83</xm:f>
          </x14:formula1>
          <xm:sqref>A30</xm:sqref>
        </x14:dataValidation>
        <x14:dataValidation type="list" allowBlank="1" showInputMessage="1" showErrorMessage="1" prompt="Select Claims Status" xr:uid="{00000000-0002-0000-0100-00000C000000}">
          <x14:formula1>
            <xm:f>'Base Document'!$D$81:$D$82</xm:f>
          </x14:formula1>
          <xm:sqref>D30</xm:sqref>
        </x14:dataValidation>
        <x14:dataValidation type="list" allowBlank="1" showInputMessage="1" showErrorMessage="1" prompt="Select City" xr:uid="{00000000-0002-0000-0100-00000D000000}">
          <x14:formula1>
            <xm:f>'Base Document'!$A$93:$A$100</xm:f>
          </x14:formula1>
          <xm:sqref>A33</xm:sqref>
        </x14:dataValidation>
        <x14:dataValidation type="list" allowBlank="1" showInputMessage="1" showErrorMessage="1" prompt="Select where vehicle kept during the Day" xr:uid="{00000000-0002-0000-0100-00000E000000}">
          <x14:formula1>
            <xm:f>'Base Document'!$A$103:$A$107</xm:f>
          </x14:formula1>
          <xm:sqref>A36</xm:sqref>
        </x14:dataValidation>
        <x14:dataValidation type="list" allowBlank="1" showInputMessage="1" showErrorMessage="1" prompt="Select where Vehicle Kept during Overnight" xr:uid="{00000000-0002-0000-0100-00000F000000}">
          <x14:formula1>
            <xm:f>'Base Document'!$D$103:$D$108</xm:f>
          </x14:formula1>
          <xm:sqref>D36</xm:sqref>
        </x14:dataValidation>
        <x14:dataValidation type="list" allowBlank="1" showInputMessage="1" showErrorMessage="1" xr:uid="{00000000-0002-0000-0100-000010000000}">
          <x14:formula1>
            <xm:f>'Base Document'!$A$18:$A$20</xm:f>
          </x14:formula1>
          <xm:sqref>B9</xm:sqref>
        </x14:dataValidation>
        <x14:dataValidation type="list" allowBlank="1" showInputMessage="1" showErrorMessage="1" prompt="Immobilser Installed or Not" xr:uid="{00000000-0002-0000-0100-000011000000}">
          <x14:formula1>
            <xm:f>'Base Document'!$D$54:$D$55</xm:f>
          </x14:formula1>
          <xm:sqref>D33</xm:sqref>
        </x14:dataValidation>
        <x14:dataValidation type="list" allowBlank="1" showInputMessage="1" showErrorMessage="1" prompt="Select Who's the Driver?" xr:uid="{00000000-0002-0000-0100-000012000000}">
          <x14:formula1>
            <xm:f>'Base Document'!$A$88:$A$90</xm:f>
          </x14:formula1>
          <xm:sqref>D24:E24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Base Document</vt:lpstr>
      <vt:lpstr>CRRS-Motor</vt:lpstr>
    </vt:vector>
  </TitlesOfParts>
  <Company>Crescent Star Insurance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Anwar</dc:creator>
  <cp:lastModifiedBy>Ali Farhan</cp:lastModifiedBy>
  <cp:lastPrinted>2019-07-23T09:45:52Z</cp:lastPrinted>
  <dcterms:created xsi:type="dcterms:W3CDTF">2018-08-13T07:33:06Z</dcterms:created>
  <dcterms:modified xsi:type="dcterms:W3CDTF">2023-09-15T11:31:48Z</dcterms:modified>
</cp:coreProperties>
</file>